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6510"/>
  </bookViews>
  <sheets>
    <sheet name="Расчет" sheetId="1" r:id="rId1"/>
    <sheet name="1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9" i="1"/>
  <c r="B8" i="1"/>
  <c r="E6" i="1" l="1"/>
  <c r="C51" i="1"/>
  <c r="A5" i="2" s="1"/>
  <c r="A32" i="2" l="1"/>
  <c r="A10" i="2"/>
  <c r="A14" i="2"/>
  <c r="A18" i="2"/>
  <c r="A22" i="2"/>
  <c r="A26" i="2"/>
  <c r="A30" i="2"/>
  <c r="A34" i="2"/>
  <c r="A38" i="2"/>
  <c r="A42" i="2"/>
  <c r="A46" i="2"/>
  <c r="A7" i="2"/>
  <c r="A11" i="2"/>
  <c r="A15" i="2"/>
  <c r="A19" i="2"/>
  <c r="A23" i="2"/>
  <c r="A27" i="2"/>
  <c r="A31" i="2"/>
  <c r="A35" i="2"/>
  <c r="A39" i="2"/>
  <c r="A43" i="2"/>
  <c r="A6" i="2"/>
  <c r="A8" i="2"/>
  <c r="A12" i="2"/>
  <c r="A16" i="2"/>
  <c r="A20" i="2"/>
  <c r="A24" i="2"/>
  <c r="A28" i="2"/>
  <c r="A36" i="2"/>
  <c r="A40" i="2"/>
  <c r="A44" i="2"/>
  <c r="A9" i="2"/>
  <c r="A13" i="2"/>
  <c r="A17" i="2"/>
  <c r="A21" i="2"/>
  <c r="A25" i="2"/>
  <c r="A29" i="2"/>
  <c r="A33" i="2"/>
  <c r="A37" i="2"/>
  <c r="A41" i="2"/>
  <c r="A45" i="2"/>
  <c r="C41" i="1"/>
  <c r="C34" i="1" s="1"/>
  <c r="C53" i="1"/>
  <c r="B2" i="2" s="1"/>
  <c r="I1" i="2" s="1"/>
  <c r="C36" i="1"/>
  <c r="L1" i="2" l="1"/>
  <c r="F1" i="2"/>
  <c r="E1" i="2"/>
  <c r="J1" i="2"/>
  <c r="D1" i="2"/>
  <c r="C1" i="2"/>
  <c r="G1" i="2"/>
  <c r="K1" i="2"/>
  <c r="N1" i="2"/>
  <c r="H1" i="2"/>
  <c r="M1" i="2"/>
  <c r="A4" i="2"/>
  <c r="C37" i="1"/>
  <c r="A2" i="2" l="1"/>
  <c r="A3" i="2" s="1"/>
  <c r="C48" i="1" s="1"/>
  <c r="C47" i="1" s="1"/>
  <c r="C35" i="1" s="1"/>
  <c r="C33" i="1" l="1"/>
  <c r="C9" i="1" s="1"/>
  <c r="C15" i="1" l="1"/>
  <c r="E7" i="1"/>
  <c r="C13" i="1" l="1"/>
  <c r="C11" i="1"/>
  <c r="J26" i="1" l="1"/>
  <c r="I26" i="1"/>
  <c r="L26" i="1"/>
  <c r="K26" i="1"/>
  <c r="M26" i="1" l="1"/>
  <c r="C14" i="1" s="1"/>
  <c r="C12" i="1"/>
  <c r="C10" i="1" l="1"/>
  <c r="C16" i="1"/>
  <c r="C17" i="1" l="1"/>
  <c r="E8" i="1" s="1"/>
</calcChain>
</file>

<file path=xl/comments1.xml><?xml version="1.0" encoding="utf-8"?>
<comments xmlns="http://schemas.openxmlformats.org/spreadsheetml/2006/main">
  <authors>
    <author>dima0</author>
  </authors>
  <commentLis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Выбрать из списка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Выбрать из списка</t>
        </r>
      </text>
    </comment>
  </commentList>
</comments>
</file>

<file path=xl/sharedStrings.xml><?xml version="1.0" encoding="utf-8"?>
<sst xmlns="http://schemas.openxmlformats.org/spreadsheetml/2006/main" count="112" uniqueCount="89">
  <si>
    <t>МЕТОДИКА РАСЧЕТА АВТОМАТИЧЕСКИХ УСТАНОВОК АЭРОЗОЛЬНОГО ПОЖАРОТУШЕНИЯ</t>
  </si>
  <si>
    <t>Maoc</t>
  </si>
  <si>
    <t>K1</t>
  </si>
  <si>
    <t>K2</t>
  </si>
  <si>
    <t>K3</t>
  </si>
  <si>
    <t>K4</t>
  </si>
  <si>
    <t>qn</t>
  </si>
  <si>
    <t>Коэффициент, учитывающий неравномерность распределения аэрозоля по высоте помещения</t>
  </si>
  <si>
    <t>Коэффициент, учитывающий влияние негерметичности защищаемого помещения</t>
  </si>
  <si>
    <t>Коэффициент, учитывающий особенности тушения кабелей в аварийном режиме эксплуатации</t>
  </si>
  <si>
    <t>Коэффициент, учитывающий особенности тушения кабелей при различной их ориентации в пространстве.</t>
  </si>
  <si>
    <t>Высота помещения не более 3 метров</t>
  </si>
  <si>
    <t>Высота помещения от 3 до 5 метров</t>
  </si>
  <si>
    <t>Высота помещения от 5 до 8 метров</t>
  </si>
  <si>
    <t>Высота помещения от 8 до 10 метров</t>
  </si>
  <si>
    <t>Суммарная масса заряда аэрозолеобразующего состава, кг
Maoc = K1 x K2 x K3 x K4 x qn x V</t>
  </si>
  <si>
    <t>U</t>
  </si>
  <si>
    <t>τл</t>
  </si>
  <si>
    <t>Размерный коэффициент</t>
  </si>
  <si>
    <t>δ</t>
  </si>
  <si>
    <t>Ψ</t>
  </si>
  <si>
    <t>Для кабельных сооружений</t>
  </si>
  <si>
    <t>Для других сооружений</t>
  </si>
  <si>
    <t>При расположении продольной оси кабельного сооружения под углом более 45° к горизонту (вертикальные, наклонные кабельные коллекторы, туннели, коридоры и кабельные шахты</t>
  </si>
  <si>
    <t>В остальных случаях</t>
  </si>
  <si>
    <t>Коэффициент, учитывающий влияние негерметичности защищаемого помещения
K2 = 1 + U x τл</t>
  </si>
  <si>
    <t>Значение пределенное по таблице (№К.1 СП 5.13130.2009) относительной интенсивности подачи аэрозоля при данных значениях параметра негерметичности (δ)  и параметра распределения негерметичности по высоте защищаемого помещения (Ψ)</t>
  </si>
  <si>
    <t>Параметр негерметичности защищаемого помещения
δ = ∑F / V</t>
  </si>
  <si>
    <t>Параметр распределения негерметичности по высоте защищаемого помещения
Ψ = Fp / ∑F x 100</t>
  </si>
  <si>
    <t>Высота помещения, м</t>
  </si>
  <si>
    <t>h</t>
  </si>
  <si>
    <t>∑F</t>
  </si>
  <si>
    <t>Fp</t>
  </si>
  <si>
    <t>Расчет (желтые ячейки необходимо заполнить)</t>
  </si>
  <si>
    <t>Количество однотипных генераторов</t>
  </si>
  <si>
    <t>N</t>
  </si>
  <si>
    <t>Масса заряда одного однотипного генератора</t>
  </si>
  <si>
    <t>maoc</t>
  </si>
  <si>
    <t>S</t>
  </si>
  <si>
    <t>Тип оборудования</t>
  </si>
  <si>
    <t>Входные параметры помещения (необходимы для заполнения)</t>
  </si>
  <si>
    <t>Виды оборудования</t>
  </si>
  <si>
    <t>Модель</t>
  </si>
  <si>
    <t>ГОА СТ-400</t>
  </si>
  <si>
    <t>ГОА СТ-1000</t>
  </si>
  <si>
    <t>ГОА СТ-2000</t>
  </si>
  <si>
    <t>ГОА СТ-3400</t>
  </si>
  <si>
    <t>ГОА СТ-6750</t>
  </si>
  <si>
    <t>Нормативная огнетушащая способность</t>
  </si>
  <si>
    <t>Параметр
негерметичности
δ, м–1</t>
  </si>
  <si>
    <t>Относительная интенсивность подачи аэрозоля в помещение U*, с–1</t>
  </si>
  <si>
    <t>При параметре распределения негерметичности по высоте
защищаемого помещения ψ, %</t>
  </si>
  <si>
    <t>Для выбора оптимального количества генераторов огнетушащего аэрозоля (чем больше объем помещения, тем больше необходим защищаемый объем генератора), выберете один из типов предложенного оборудования - серая ячейка, а также заполните данные по помещению - синие и желтые ячейки. В желтых ячейках необходимо произвести выбор из списка предложенных коэффициентов, соответствующему типу Вашего помещения.</t>
  </si>
  <si>
    <t>Защищаемый объем,  м³</t>
  </si>
  <si>
    <t>Защищаемый объем ( м³)</t>
  </si>
  <si>
    <t>Масса заряда (кг)</t>
  </si>
  <si>
    <t xml:space="preserve">Площадь помещения, м² </t>
  </si>
  <si>
    <t xml:space="preserve">Суммарная площадь постоянно открытых проемов помещения, м² </t>
  </si>
  <si>
    <t xml:space="preserve">Площадь постоянно открытых проемов, расположенных в верхней половине защищаемого помещения, м² </t>
  </si>
  <si>
    <t xml:space="preserve">Нормативная огнетушащая способность для того материала или вещества, находящегося в защищаемом помещении, для которого значение является наибольшим (величина должна быть указана в технической документации на генератор) </t>
  </si>
  <si>
    <t>Коэффициент, учитывающий особенности тушения кабелей при различной их ориентации в пространстве</t>
  </si>
  <si>
    <t>СТм-125</t>
  </si>
  <si>
    <t>СТм-200</t>
  </si>
  <si>
    <t>СТм-320</t>
  </si>
  <si>
    <t>СТт-105</t>
  </si>
  <si>
    <t>СТт-180</t>
  </si>
  <si>
    <t>Расчет оборудования (выбрать из списка)</t>
  </si>
  <si>
    <t>Стоимость</t>
  </si>
  <si>
    <t>Розница</t>
  </si>
  <si>
    <t>∑</t>
  </si>
  <si>
    <t>ИТОГОВАЯ СУММА (тыс.рублей) включая НДС</t>
  </si>
  <si>
    <t>Стоимость генератора (с учетом скидки) включая НДС</t>
  </si>
  <si>
    <t>ρ</t>
  </si>
  <si>
    <t>Узел запуска 1 ГОА</t>
  </si>
  <si>
    <t>Узел запуска 2 ГОА</t>
  </si>
  <si>
    <t>Узел запуска 3 ГОА</t>
  </si>
  <si>
    <t>-</t>
  </si>
  <si>
    <t>N(ПУ-1)</t>
  </si>
  <si>
    <t>N(ПУ-2)</t>
  </si>
  <si>
    <t>N(ПУ-10)</t>
  </si>
  <si>
    <t>ρ(ПУ-1)</t>
  </si>
  <si>
    <t>ρ(ПУ-2)</t>
  </si>
  <si>
    <t>ρ(ПУ-10)</t>
  </si>
  <si>
    <t>Количество необходимых узлов запуска "Соболь" для 1 ГОА</t>
  </si>
  <si>
    <t>Количество необходимых узлов запуска "Соболь" для 2 ГОА</t>
  </si>
  <si>
    <t>Количество необходимых узлов запуска "Соболь" для 10 ГОА</t>
  </si>
  <si>
    <t>Стоимость узла запуска "Соболь" для 1 ГОА (с учетом скидки) включая НДС</t>
  </si>
  <si>
    <t>Стоимость узла запуска "Соболь" для 2 ГОА (с учетом скидки) включая НДС</t>
  </si>
  <si>
    <t>Стоимость узла запуска "Соболь" для 10 ГОА (с учетом скидки) включая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</si>
</sst>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Franklin Gothic Book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Franklin Gothic Book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6" fillId="3" borderId="36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9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hidden="1"/>
    </xf>
    <xf numFmtId="0" fontId="6" fillId="0" borderId="32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8" borderId="0" xfId="0" applyFont="1" applyFill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Protection="1">
      <protection hidden="1"/>
    </xf>
    <xf numFmtId="0" fontId="6" fillId="0" borderId="10" xfId="0" applyFont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54"/>
  <sheetViews>
    <sheetView tabSelected="1" workbookViewId="0">
      <selection activeCell="C10" sqref="C10"/>
    </sheetView>
  </sheetViews>
  <sheetFormatPr defaultColWidth="8.85546875" defaultRowHeight="15.75" x14ac:dyDescent="0.25"/>
  <cols>
    <col min="1" max="1" width="95.42578125" style="19" customWidth="1"/>
    <col min="2" max="2" width="11" style="19" customWidth="1"/>
    <col min="3" max="3" width="14.85546875" style="19" customWidth="1"/>
    <col min="4" max="4" width="8.85546875" style="19"/>
    <col min="5" max="5" width="19.7109375" style="19" customWidth="1"/>
    <col min="6" max="6" width="16.5703125" style="19" customWidth="1"/>
    <col min="7" max="7" width="16.85546875" style="19" customWidth="1"/>
    <col min="8" max="8" width="21.140625" style="19" customWidth="1"/>
    <col min="9" max="12" width="10.7109375" style="19" customWidth="1"/>
    <col min="13" max="13" width="0.140625" style="19" customWidth="1"/>
    <col min="14" max="15" width="10.7109375" style="19" customWidth="1"/>
    <col min="16" max="16384" width="8.85546875" style="19"/>
  </cols>
  <sheetData>
    <row r="1" spans="1:13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9.75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82.5" customHeight="1" x14ac:dyDescent="0.25">
      <c r="A3" s="30" t="s">
        <v>52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6.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6.5" thickBot="1" x14ac:dyDescent="0.3">
      <c r="A5" s="31" t="s">
        <v>66</v>
      </c>
      <c r="B5" s="32"/>
      <c r="C5" s="33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x14ac:dyDescent="0.25">
      <c r="A6" s="34" t="s">
        <v>39</v>
      </c>
      <c r="B6" s="35" t="s">
        <v>47</v>
      </c>
      <c r="C6" s="35"/>
      <c r="D6" s="29"/>
      <c r="E6" s="36" t="str">
        <f>CONCATENATE("Для обеспечения пожарной безопасности Вашего помещения необходимо ")</f>
        <v xml:space="preserve">Для обеспечения пожарной безопасности Вашего помещения необходимо </v>
      </c>
      <c r="F6" s="36"/>
      <c r="G6" s="36"/>
      <c r="H6" s="36"/>
      <c r="I6" s="29"/>
      <c r="J6" s="29"/>
      <c r="K6" s="29"/>
      <c r="L6" s="29"/>
      <c r="M6" s="29"/>
    </row>
    <row r="7" spans="1:13" x14ac:dyDescent="0.25">
      <c r="A7" s="36"/>
      <c r="B7" s="37"/>
      <c r="C7" s="37"/>
      <c r="D7" s="29"/>
      <c r="E7" s="36" t="str">
        <f>CONCATENATE("генераторов огнетушещего аэрозоля типа ",B6," в количестве ",C9," штук")</f>
        <v>генераторов огнетушещего аэрозоля типа ГОА СТ-6750 в количестве 108150 штук</v>
      </c>
      <c r="F7" s="36"/>
      <c r="G7" s="36"/>
      <c r="H7" s="36"/>
      <c r="I7" s="29"/>
      <c r="J7" s="29"/>
      <c r="K7" s="29"/>
      <c r="L7" s="29"/>
      <c r="M7" s="29"/>
    </row>
    <row r="8" spans="1:13" ht="18" customHeight="1" thickBot="1" x14ac:dyDescent="0.3">
      <c r="A8" s="38" t="s">
        <v>53</v>
      </c>
      <c r="B8" s="39">
        <f>VLOOKUP(B6,E13:F22,2,FALSE)</f>
        <v>125</v>
      </c>
      <c r="C8" s="39"/>
      <c r="D8" s="29"/>
      <c r="E8" s="28" t="str">
        <f>CONCATENATE("ОБЩАЯ СУММА СОСТАВЛЯЕТ: ",DOLLAR(C17*1000)," включая НДС")</f>
        <v>ОБЩАЯ СУММА СОСТАВЛЯЕТ: 1 490 955 900,00 р. включая НДС</v>
      </c>
      <c r="F8" s="29"/>
      <c r="G8" s="29"/>
      <c r="H8" s="29"/>
      <c r="I8" s="29"/>
      <c r="J8" s="29"/>
      <c r="K8" s="29"/>
      <c r="L8" s="29"/>
      <c r="M8" s="29"/>
    </row>
    <row r="9" spans="1:13" ht="30" customHeight="1" thickBot="1" x14ac:dyDescent="0.3">
      <c r="A9" s="40" t="s">
        <v>34</v>
      </c>
      <c r="B9" s="41" t="s">
        <v>35</v>
      </c>
      <c r="C9" s="42">
        <f>ROUNDUP(C33/C39,0)</f>
        <v>108150</v>
      </c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30" customHeight="1" thickBot="1" x14ac:dyDescent="0.3">
      <c r="A10" s="43" t="s">
        <v>71</v>
      </c>
      <c r="B10" s="44" t="s">
        <v>72</v>
      </c>
      <c r="C10" s="45">
        <f>VLOOKUP(B6,E13:M22,M26,FALSE)</f>
        <v>12530</v>
      </c>
      <c r="D10" s="29"/>
      <c r="E10" s="46" t="s">
        <v>41</v>
      </c>
      <c r="F10" s="47"/>
      <c r="G10" s="47"/>
      <c r="H10" s="48"/>
      <c r="I10" s="49" t="s">
        <v>67</v>
      </c>
      <c r="J10" s="50"/>
      <c r="K10" s="50"/>
      <c r="L10" s="50"/>
      <c r="M10" s="51"/>
    </row>
    <row r="11" spans="1:13" ht="30" customHeight="1" thickBot="1" x14ac:dyDescent="0.3">
      <c r="A11" s="43" t="s">
        <v>83</v>
      </c>
      <c r="B11" s="41" t="s">
        <v>77</v>
      </c>
      <c r="C11" s="45" t="str">
        <f>IF(AND(C9&lt;4,C9&lt;&gt;2),1,IF(OR(C9-SUM(C15)*10=1,C9-SUM(C15)*10=3),1,""))</f>
        <v/>
      </c>
      <c r="D11" s="29"/>
      <c r="E11" s="52"/>
      <c r="F11" s="53"/>
      <c r="G11" s="53"/>
      <c r="H11" s="54"/>
      <c r="I11" s="55"/>
      <c r="J11" s="56">
        <v>450</v>
      </c>
      <c r="K11" s="56">
        <v>1000</v>
      </c>
      <c r="L11" s="56">
        <v>2500</v>
      </c>
      <c r="M11" s="57"/>
    </row>
    <row r="12" spans="1:13" ht="30" customHeight="1" thickBot="1" x14ac:dyDescent="0.3">
      <c r="A12" s="43" t="s">
        <v>86</v>
      </c>
      <c r="B12" s="41" t="s">
        <v>80</v>
      </c>
      <c r="C12" s="45" t="str">
        <f>IF(C11="","",VLOOKUP(E23,E23:M25,M26,FALSE))</f>
        <v/>
      </c>
      <c r="D12" s="29"/>
      <c r="E12" s="58" t="s">
        <v>42</v>
      </c>
      <c r="F12" s="59" t="s">
        <v>54</v>
      </c>
      <c r="G12" s="59" t="s">
        <v>55</v>
      </c>
      <c r="H12" s="60" t="s">
        <v>48</v>
      </c>
      <c r="I12" s="55" t="s">
        <v>68</v>
      </c>
      <c r="J12" s="61">
        <v>-0.05</v>
      </c>
      <c r="K12" s="61">
        <v>-0.1</v>
      </c>
      <c r="L12" s="61">
        <v>-0.15</v>
      </c>
      <c r="M12" s="57"/>
    </row>
    <row r="13" spans="1:13" ht="30" customHeight="1" thickBot="1" x14ac:dyDescent="0.3">
      <c r="A13" s="43" t="s">
        <v>84</v>
      </c>
      <c r="B13" s="41" t="s">
        <v>78</v>
      </c>
      <c r="C13" s="45" t="str">
        <f>IF(AND(C9&lt;4,C9&gt;1),1,IF(OR(C9-SUM(C15)*10=2,C9-SUM(C15)*10=3),1,""))</f>
        <v/>
      </c>
      <c r="D13" s="29"/>
      <c r="E13" s="62" t="s">
        <v>61</v>
      </c>
      <c r="F13" s="63">
        <v>1.25</v>
      </c>
      <c r="G13" s="63">
        <v>6.8000000000000005E-2</v>
      </c>
      <c r="H13" s="64">
        <v>5.3999999999999999E-2</v>
      </c>
      <c r="I13" s="55">
        <v>3450</v>
      </c>
      <c r="J13" s="56">
        <v>3280</v>
      </c>
      <c r="K13" s="56">
        <v>3110</v>
      </c>
      <c r="L13" s="56">
        <v>2940</v>
      </c>
      <c r="M13" s="57"/>
    </row>
    <row r="14" spans="1:13" ht="30" customHeight="1" thickBot="1" x14ac:dyDescent="0.3">
      <c r="A14" s="43" t="s">
        <v>87</v>
      </c>
      <c r="B14" s="41" t="s">
        <v>81</v>
      </c>
      <c r="C14" s="45" t="str">
        <f>IF(C13="","",VLOOKUP(E24,E23:M25,M26,FALSE))</f>
        <v/>
      </c>
      <c r="D14" s="29"/>
      <c r="E14" s="62" t="s">
        <v>62</v>
      </c>
      <c r="F14" s="63">
        <v>2</v>
      </c>
      <c r="G14" s="63">
        <v>0.108</v>
      </c>
      <c r="H14" s="64">
        <v>5.3999999999999999E-2</v>
      </c>
      <c r="I14" s="55">
        <v>3560</v>
      </c>
      <c r="J14" s="56">
        <v>3390</v>
      </c>
      <c r="K14" s="56">
        <v>3210</v>
      </c>
      <c r="L14" s="56">
        <v>3030</v>
      </c>
      <c r="M14" s="57"/>
    </row>
    <row r="15" spans="1:13" ht="30" customHeight="1" thickBot="1" x14ac:dyDescent="0.3">
      <c r="A15" s="43" t="s">
        <v>85</v>
      </c>
      <c r="B15" s="41" t="s">
        <v>79</v>
      </c>
      <c r="C15" s="45">
        <f>IF(C9&gt;3,IF(C9/10-ROUND(C9/10,0)&lt;0.4,ROUND(C9/10,0),ROUNDUP(C9/10,0)),"")</f>
        <v>10815</v>
      </c>
      <c r="D15" s="29"/>
      <c r="E15" s="62" t="s">
        <v>63</v>
      </c>
      <c r="F15" s="63">
        <v>3.2</v>
      </c>
      <c r="G15" s="63">
        <v>0.17199999999999999</v>
      </c>
      <c r="H15" s="64">
        <v>5.3999999999999999E-2</v>
      </c>
      <c r="I15" s="55">
        <v>3700</v>
      </c>
      <c r="J15" s="56">
        <v>3520</v>
      </c>
      <c r="K15" s="56">
        <v>3330</v>
      </c>
      <c r="L15" s="56">
        <v>3150</v>
      </c>
      <c r="M15" s="57"/>
    </row>
    <row r="16" spans="1:13" ht="30" customHeight="1" thickBot="1" x14ac:dyDescent="0.3">
      <c r="A16" s="43" t="s">
        <v>88</v>
      </c>
      <c r="B16" s="41" t="s">
        <v>82</v>
      </c>
      <c r="C16" s="45">
        <f>IF(C15="","",VLOOKUP(E25,E23:M25,M26,FALSE))</f>
        <v>12560</v>
      </c>
      <c r="D16" s="29"/>
      <c r="E16" s="62" t="s">
        <v>64</v>
      </c>
      <c r="F16" s="63">
        <v>0.105</v>
      </c>
      <c r="G16" s="63">
        <v>5.5999999999999999E-3</v>
      </c>
      <c r="H16" s="64">
        <v>5.3999999999999999E-2</v>
      </c>
      <c r="I16" s="55">
        <v>2280</v>
      </c>
      <c r="J16" s="56">
        <v>2170</v>
      </c>
      <c r="K16" s="56">
        <v>2060</v>
      </c>
      <c r="L16" s="56">
        <v>1940</v>
      </c>
      <c r="M16" s="57"/>
    </row>
    <row r="17" spans="1:13" ht="30" customHeight="1" thickBot="1" x14ac:dyDescent="0.3">
      <c r="A17" s="43" t="s">
        <v>70</v>
      </c>
      <c r="B17" s="65" t="s">
        <v>69</v>
      </c>
      <c r="C17" s="45">
        <f>SUM(C9*C10,IFERROR(C11*C12,0),IFERROR(C13*C14,0),IFERROR(C15*C16,0))/1000</f>
        <v>1490955.9</v>
      </c>
      <c r="D17" s="29"/>
      <c r="E17" s="62" t="s">
        <v>65</v>
      </c>
      <c r="F17" s="63">
        <v>0.18</v>
      </c>
      <c r="G17" s="63">
        <v>9.7000000000000003E-3</v>
      </c>
      <c r="H17" s="64">
        <v>5.3999999999999999E-2</v>
      </c>
      <c r="I17" s="55">
        <v>2710</v>
      </c>
      <c r="J17" s="56">
        <v>2580</v>
      </c>
      <c r="K17" s="56">
        <v>2440</v>
      </c>
      <c r="L17" s="56">
        <v>2310</v>
      </c>
      <c r="M17" s="57"/>
    </row>
    <row r="18" spans="1:13" ht="16.5" thickBot="1" x14ac:dyDescent="0.3">
      <c r="A18" s="31" t="s">
        <v>40</v>
      </c>
      <c r="B18" s="32"/>
      <c r="C18" s="33"/>
      <c r="D18" s="29"/>
      <c r="E18" s="62" t="s">
        <v>43</v>
      </c>
      <c r="F18" s="56">
        <v>7.4</v>
      </c>
      <c r="G18" s="56">
        <v>0.4</v>
      </c>
      <c r="H18" s="57">
        <v>5.3999999999999999E-2</v>
      </c>
      <c r="I18" s="55">
        <v>3740</v>
      </c>
      <c r="J18" s="56">
        <v>3560</v>
      </c>
      <c r="K18" s="56">
        <v>3370</v>
      </c>
      <c r="L18" s="56">
        <v>3180</v>
      </c>
      <c r="M18" s="57"/>
    </row>
    <row r="19" spans="1:13" x14ac:dyDescent="0.25">
      <c r="A19" s="62" t="s">
        <v>29</v>
      </c>
      <c r="B19" s="56" t="s">
        <v>30</v>
      </c>
      <c r="C19" s="66">
        <v>7</v>
      </c>
      <c r="D19" s="29"/>
      <c r="E19" s="62" t="s">
        <v>44</v>
      </c>
      <c r="F19" s="56">
        <v>18</v>
      </c>
      <c r="G19" s="56">
        <v>1</v>
      </c>
      <c r="H19" s="57">
        <v>5.3999999999999999E-2</v>
      </c>
      <c r="I19" s="55">
        <v>4010</v>
      </c>
      <c r="J19" s="56">
        <v>3810</v>
      </c>
      <c r="K19" s="56">
        <v>3610</v>
      </c>
      <c r="L19" s="56">
        <v>3410</v>
      </c>
      <c r="M19" s="57"/>
    </row>
    <row r="20" spans="1:13" x14ac:dyDescent="0.25">
      <c r="A20" s="62" t="s">
        <v>56</v>
      </c>
      <c r="B20" s="56" t="s">
        <v>38</v>
      </c>
      <c r="C20" s="66">
        <v>1500000</v>
      </c>
      <c r="D20" s="29"/>
      <c r="E20" s="62" t="s">
        <v>45</v>
      </c>
      <c r="F20" s="56">
        <v>37</v>
      </c>
      <c r="G20" s="56">
        <v>2</v>
      </c>
      <c r="H20" s="57">
        <v>5.3999999999999999E-2</v>
      </c>
      <c r="I20" s="55">
        <v>5980</v>
      </c>
      <c r="J20" s="56">
        <v>5690</v>
      </c>
      <c r="K20" s="56">
        <v>5390</v>
      </c>
      <c r="L20" s="56">
        <v>5090</v>
      </c>
      <c r="M20" s="57"/>
    </row>
    <row r="21" spans="1:13" x14ac:dyDescent="0.25">
      <c r="A21" s="62" t="s">
        <v>57</v>
      </c>
      <c r="B21" s="56" t="s">
        <v>31</v>
      </c>
      <c r="C21" s="66">
        <v>50</v>
      </c>
      <c r="D21" s="29"/>
      <c r="E21" s="62" t="s">
        <v>46</v>
      </c>
      <c r="F21" s="56">
        <v>63</v>
      </c>
      <c r="G21" s="56">
        <v>3.4</v>
      </c>
      <c r="H21" s="57">
        <v>5.3999999999999999E-2</v>
      </c>
      <c r="I21" s="55">
        <v>9530</v>
      </c>
      <c r="J21" s="56">
        <v>9060</v>
      </c>
      <c r="K21" s="56">
        <v>8580</v>
      </c>
      <c r="L21" s="56">
        <v>8110</v>
      </c>
      <c r="M21" s="57"/>
    </row>
    <row r="22" spans="1:13" ht="26.25" customHeight="1" x14ac:dyDescent="0.25">
      <c r="A22" s="62" t="s">
        <v>58</v>
      </c>
      <c r="B22" s="56" t="s">
        <v>32</v>
      </c>
      <c r="C22" s="66">
        <v>1</v>
      </c>
      <c r="D22" s="29"/>
      <c r="E22" s="62" t="s">
        <v>47</v>
      </c>
      <c r="F22" s="56">
        <v>125</v>
      </c>
      <c r="G22" s="56">
        <v>6.75</v>
      </c>
      <c r="H22" s="57">
        <v>5.3999999999999999E-2</v>
      </c>
      <c r="I22" s="55">
        <v>14740</v>
      </c>
      <c r="J22" s="56">
        <v>14010</v>
      </c>
      <c r="K22" s="56">
        <v>13270</v>
      </c>
      <c r="L22" s="56">
        <v>12530</v>
      </c>
      <c r="M22" s="57"/>
    </row>
    <row r="23" spans="1:13" ht="16.5" thickBot="1" x14ac:dyDescent="0.3">
      <c r="A23" s="67"/>
      <c r="B23" s="68"/>
      <c r="C23" s="69"/>
      <c r="D23" s="29"/>
      <c r="E23" s="70" t="s">
        <v>73</v>
      </c>
      <c r="F23" s="71" t="s">
        <v>76</v>
      </c>
      <c r="G23" s="71" t="s">
        <v>76</v>
      </c>
      <c r="H23" s="72" t="s">
        <v>76</v>
      </c>
      <c r="I23" s="73">
        <v>5520</v>
      </c>
      <c r="J23" s="71">
        <v>5250</v>
      </c>
      <c r="K23" s="71">
        <v>4970</v>
      </c>
      <c r="L23" s="71">
        <v>4700</v>
      </c>
      <c r="M23" s="72"/>
    </row>
    <row r="24" spans="1:13" ht="28.5" x14ac:dyDescent="0.25">
      <c r="A24" s="74" t="s">
        <v>9</v>
      </c>
      <c r="B24" s="75" t="s">
        <v>4</v>
      </c>
      <c r="C24" s="76">
        <v>1</v>
      </c>
      <c r="D24" s="29"/>
      <c r="E24" s="70" t="s">
        <v>74</v>
      </c>
      <c r="F24" s="56" t="s">
        <v>76</v>
      </c>
      <c r="G24" s="56" t="s">
        <v>76</v>
      </c>
      <c r="H24" s="57" t="s">
        <v>76</v>
      </c>
      <c r="I24" s="55">
        <v>8520</v>
      </c>
      <c r="J24" s="56">
        <v>8100</v>
      </c>
      <c r="K24" s="56">
        <v>7670</v>
      </c>
      <c r="L24" s="56">
        <v>7250</v>
      </c>
      <c r="M24" s="57"/>
    </row>
    <row r="25" spans="1:13" ht="16.5" thickBot="1" x14ac:dyDescent="0.3">
      <c r="A25" s="62" t="s">
        <v>21</v>
      </c>
      <c r="B25" s="56" t="s">
        <v>4</v>
      </c>
      <c r="C25" s="57">
        <v>1.5</v>
      </c>
      <c r="D25" s="29"/>
      <c r="E25" s="77" t="s">
        <v>75</v>
      </c>
      <c r="F25" s="78" t="s">
        <v>76</v>
      </c>
      <c r="G25" s="78" t="s">
        <v>76</v>
      </c>
      <c r="H25" s="79" t="s">
        <v>76</v>
      </c>
      <c r="I25" s="80">
        <v>14770</v>
      </c>
      <c r="J25" s="78">
        <v>14040</v>
      </c>
      <c r="K25" s="78">
        <v>13300</v>
      </c>
      <c r="L25" s="78">
        <v>12560</v>
      </c>
      <c r="M25" s="79"/>
    </row>
    <row r="26" spans="1:13" ht="16.5" thickBot="1" x14ac:dyDescent="0.3">
      <c r="A26" s="81" t="s">
        <v>22</v>
      </c>
      <c r="B26" s="78" t="s">
        <v>4</v>
      </c>
      <c r="C26" s="79">
        <v>1</v>
      </c>
      <c r="D26" s="29"/>
      <c r="E26" s="29"/>
      <c r="F26" s="29"/>
      <c r="G26" s="29"/>
      <c r="H26" s="29"/>
      <c r="I26" s="82">
        <f>IF(SUM(VLOOKUP(B6,E13:L22,5,FALSE)*C9/1000,IFERROR(C11*I23/1000,0),IFERROR(C13*I24/1000,0),IFERROR(C15*I25/1000,0))&lt;J11,5,0)</f>
        <v>0</v>
      </c>
      <c r="J26" s="82">
        <f>IF(AND(SUM(VLOOKUP(B6,E13:L22,6,FALSE)*C9/1000,IFERROR(C11*J23/1000,0),IFERROR(C13*J24/1000,0),IFERROR(C15*J25/1000,0))&gt;J11,SUM(VLOOKUP(B6,E13:L22,6,FALSE)*C9/1000,IFERROR(C11*J23/1000,0),IFERROR(C13*J24/1000,0),IFERROR(C15*J25/1000,0))&lt;K11),6,0)</f>
        <v>0</v>
      </c>
      <c r="K26" s="82">
        <f>IF(AND(SUM(VLOOKUP(B6,E13:L22,7,FALSE)*C9/1000,IFERROR(C11*K23/1000,0),IFERROR(C13*K24/1000,0),IFERROR(C15*K25/1000,0))&gt;K11,SUM(VLOOKUP(B6,E13:L22,7,FALSE)*C9/1000,IFERROR(C11*K23/1000,0),IFERROR(C13*K24/1000,0),IFERROR(C15*K25/1000,0))&lt;L11),7,0)</f>
        <v>0</v>
      </c>
      <c r="L26" s="82">
        <f>IF(SUM(VLOOKUP(B6,E13:L22,6,FALSE)*C9/1000,IFERROR(C11*L23/1000,0),IFERROR(C13*L24/1000,0),IFERROR(C15*L25/1000,0))&gt;L11,8,0)</f>
        <v>8</v>
      </c>
      <c r="M26" s="82">
        <f>SUM(I26:L26)</f>
        <v>8</v>
      </c>
    </row>
    <row r="27" spans="1:13" ht="16.5" thickBot="1" x14ac:dyDescent="0.3">
      <c r="A27" s="29"/>
      <c r="B27" s="29"/>
      <c r="C27" s="83"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8.5" x14ac:dyDescent="0.25">
      <c r="A28" s="74" t="s">
        <v>10</v>
      </c>
      <c r="B28" s="75" t="s">
        <v>5</v>
      </c>
      <c r="C28" s="76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30" x14ac:dyDescent="0.25">
      <c r="A29" s="84" t="s">
        <v>23</v>
      </c>
      <c r="B29" s="56" t="s">
        <v>5</v>
      </c>
      <c r="C29" s="57">
        <v>1.1499999999999999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16.5" thickBot="1" x14ac:dyDescent="0.3">
      <c r="A30" s="81" t="s">
        <v>24</v>
      </c>
      <c r="B30" s="78" t="s">
        <v>5</v>
      </c>
      <c r="C30" s="79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9"/>
      <c r="B31" s="29"/>
      <c r="C31" s="82"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idden="1" x14ac:dyDescent="0.25">
      <c r="A32" s="85" t="s">
        <v>33</v>
      </c>
      <c r="B32" s="86"/>
      <c r="C32" s="87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28.5" hidden="1" x14ac:dyDescent="0.25">
      <c r="A33" s="88" t="s">
        <v>15</v>
      </c>
      <c r="B33" s="89" t="s">
        <v>1</v>
      </c>
      <c r="C33" s="90">
        <f>C34*C35*C36*C37*C38*C20*C19</f>
        <v>730012.5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idden="1" x14ac:dyDescent="0.25">
      <c r="A34" s="84" t="s">
        <v>7</v>
      </c>
      <c r="B34" s="56" t="s">
        <v>2</v>
      </c>
      <c r="C34" s="57">
        <f>C41</f>
        <v>1.25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1:13" hidden="1" x14ac:dyDescent="0.25">
      <c r="A35" s="84" t="s">
        <v>8</v>
      </c>
      <c r="B35" s="56" t="s">
        <v>3</v>
      </c>
      <c r="C35" s="57">
        <f>C47</f>
        <v>1.03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3" hidden="1" x14ac:dyDescent="0.25">
      <c r="A36" s="84" t="s">
        <v>9</v>
      </c>
      <c r="B36" s="56" t="s">
        <v>4</v>
      </c>
      <c r="C36" s="57">
        <f>C24</f>
        <v>1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30" hidden="1" x14ac:dyDescent="0.25">
      <c r="A37" s="84" t="s">
        <v>60</v>
      </c>
      <c r="B37" s="56" t="s">
        <v>5</v>
      </c>
      <c r="C37" s="57">
        <f>C28</f>
        <v>1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45" hidden="1" x14ac:dyDescent="0.25">
      <c r="A38" s="84" t="s">
        <v>59</v>
      </c>
      <c r="B38" s="56" t="s">
        <v>6</v>
      </c>
      <c r="C38" s="57">
        <f>VLOOKUP(B6,E13:H22,4,FALSE)</f>
        <v>5.3999999999999999E-2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6.5" hidden="1" thickBot="1" x14ac:dyDescent="0.3">
      <c r="A39" s="81" t="s">
        <v>36</v>
      </c>
      <c r="B39" s="78" t="s">
        <v>37</v>
      </c>
      <c r="C39" s="79">
        <f>VLOOKUP(B6,E13:G22,3,FALSE)</f>
        <v>6.75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3" ht="16.5" hidden="1" thickBot="1" x14ac:dyDescent="0.3">
      <c r="A40" s="3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ht="28.5" hidden="1" x14ac:dyDescent="0.25">
      <c r="A41" s="74" t="s">
        <v>7</v>
      </c>
      <c r="B41" s="75" t="s">
        <v>2</v>
      </c>
      <c r="C41" s="91">
        <f>IF(C19&gt;8,C45,IF(C19&gt;5,C44,IF(C19&gt;3,C43,C42)))</f>
        <v>1.25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idden="1" x14ac:dyDescent="0.25">
      <c r="A42" s="62" t="s">
        <v>11</v>
      </c>
      <c r="B42" s="56" t="s">
        <v>2</v>
      </c>
      <c r="C42" s="57">
        <v>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idden="1" x14ac:dyDescent="0.25">
      <c r="A43" s="62" t="s">
        <v>12</v>
      </c>
      <c r="B43" s="56" t="s">
        <v>2</v>
      </c>
      <c r="C43" s="57">
        <v>1.1499999999999999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idden="1" x14ac:dyDescent="0.25">
      <c r="A44" s="62" t="s">
        <v>13</v>
      </c>
      <c r="B44" s="56" t="s">
        <v>2</v>
      </c>
      <c r="C44" s="57">
        <v>1.25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1:13" ht="16.5" hidden="1" thickBot="1" x14ac:dyDescent="0.3">
      <c r="A45" s="81" t="s">
        <v>14</v>
      </c>
      <c r="B45" s="78" t="s">
        <v>2</v>
      </c>
      <c r="C45" s="79">
        <v>1.4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" ht="16.5" hidden="1" thickBo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28.5" hidden="1" x14ac:dyDescent="0.25">
      <c r="A47" s="74" t="s">
        <v>25</v>
      </c>
      <c r="B47" s="75" t="s">
        <v>3</v>
      </c>
      <c r="C47" s="91">
        <f>1+C48*C49</f>
        <v>1.03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45" hidden="1" x14ac:dyDescent="0.25">
      <c r="A48" s="84" t="s">
        <v>26</v>
      </c>
      <c r="B48" s="56" t="s">
        <v>16</v>
      </c>
      <c r="C48" s="92">
        <f>'1'!A3</f>
        <v>5.0000000000000001E-3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6.5" hidden="1" thickBot="1" x14ac:dyDescent="0.3">
      <c r="A49" s="93" t="s">
        <v>18</v>
      </c>
      <c r="B49" s="78" t="s">
        <v>17</v>
      </c>
      <c r="C49" s="79">
        <v>6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6.5" hidden="1" thickBo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29.25" hidden="1" thickBot="1" x14ac:dyDescent="0.25">
      <c r="A51" s="94" t="s">
        <v>27</v>
      </c>
      <c r="B51" s="44" t="s">
        <v>19</v>
      </c>
      <c r="C51" s="45">
        <f>C21/(C20*C19)</f>
        <v>4.7619047619047615E-6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6.5" hidden="1" thickBo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29.25" hidden="1" thickBot="1" x14ac:dyDescent="0.3">
      <c r="A53" s="43" t="s">
        <v>28</v>
      </c>
      <c r="B53" s="44" t="s">
        <v>20</v>
      </c>
      <c r="C53" s="45">
        <f>C22/C21*100</f>
        <v>2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</sheetData>
  <sheetProtection password="DB1C" sheet="1" objects="1" scenarios="1"/>
  <mergeCells count="11">
    <mergeCell ref="I10:M10"/>
    <mergeCell ref="A3:C3"/>
    <mergeCell ref="E6:H6"/>
    <mergeCell ref="E7:H7"/>
    <mergeCell ref="A18:C18"/>
    <mergeCell ref="A32:C32"/>
    <mergeCell ref="A5:C5"/>
    <mergeCell ref="A6:A7"/>
    <mergeCell ref="B6:C7"/>
    <mergeCell ref="B8:C8"/>
    <mergeCell ref="E10:H11"/>
  </mergeCells>
  <dataValidations count="3">
    <dataValidation type="list" allowBlank="1" showInputMessage="1" showErrorMessage="1" sqref="C24">
      <formula1>$C$25:$C$27</formula1>
    </dataValidation>
    <dataValidation type="list" allowBlank="1" showInputMessage="1" showErrorMessage="1" sqref="C28">
      <formula1>$C$29:$C$31</formula1>
    </dataValidation>
    <dataValidation type="list" allowBlank="1" showInputMessage="1" showErrorMessage="1" sqref="B6:C7">
      <formula1>$E$13:$E$22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46"/>
  <sheetViews>
    <sheetView topLeftCell="O1" workbookViewId="0">
      <selection activeCell="O1" sqref="A1:XFD1048576"/>
    </sheetView>
  </sheetViews>
  <sheetFormatPr defaultColWidth="8.85546875" defaultRowHeight="15" x14ac:dyDescent="0.25"/>
  <cols>
    <col min="1" max="1" width="0" style="1" hidden="1" customWidth="1"/>
    <col min="2" max="2" width="16" style="1" hidden="1" customWidth="1"/>
    <col min="3" max="14" width="0" style="1" hidden="1" customWidth="1"/>
    <col min="15" max="16384" width="8.85546875" style="1"/>
  </cols>
  <sheetData>
    <row r="1" spans="1:14" ht="14.45" x14ac:dyDescent="0.3">
      <c r="C1" s="1">
        <f>ABS($B2-C5)</f>
        <v>2</v>
      </c>
      <c r="D1" s="1">
        <f t="shared" ref="D1:N1" si="0">ABS($B2-D5)</f>
        <v>3</v>
      </c>
      <c r="E1" s="1">
        <f t="shared" si="0"/>
        <v>8</v>
      </c>
      <c r="F1" s="1">
        <f t="shared" si="0"/>
        <v>18</v>
      </c>
      <c r="G1" s="1">
        <f t="shared" si="0"/>
        <v>28</v>
      </c>
      <c r="H1" s="1">
        <f t="shared" si="0"/>
        <v>38</v>
      </c>
      <c r="I1" s="1">
        <f t="shared" si="0"/>
        <v>48</v>
      </c>
      <c r="J1" s="1">
        <f t="shared" si="0"/>
        <v>58</v>
      </c>
      <c r="K1" s="1">
        <f t="shared" si="0"/>
        <v>68</v>
      </c>
      <c r="L1" s="1">
        <f t="shared" si="0"/>
        <v>78</v>
      </c>
      <c r="M1" s="1">
        <f t="shared" si="0"/>
        <v>88</v>
      </c>
      <c r="N1" s="1">
        <f t="shared" si="0"/>
        <v>98</v>
      </c>
    </row>
    <row r="2" spans="1:14" thickBot="1" x14ac:dyDescent="0.35">
      <c r="A2" s="2">
        <f>HLOOKUP(MIN(C1:N1),C1:N2,2,FALSE)</f>
        <v>3</v>
      </c>
      <c r="B2" s="1">
        <f>Расчет!C53</f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</row>
    <row r="3" spans="1:14" ht="19.5" thickBot="1" x14ac:dyDescent="0.35">
      <c r="A3" s="3">
        <f>VLOOKUP(A4,A6:N46,A2,FALSE)</f>
        <v>5.0000000000000001E-3</v>
      </c>
      <c r="B3" s="25" t="s">
        <v>50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28.9" customHeight="1" thickBot="1" x14ac:dyDescent="0.3">
      <c r="A4" s="2">
        <f>MIN(A6:A46)</f>
        <v>4.7619047619047615E-6</v>
      </c>
      <c r="B4" s="23" t="s">
        <v>49</v>
      </c>
      <c r="C4" s="20" t="s">
        <v>51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14" ht="14.45" customHeight="1" thickBot="1" x14ac:dyDescent="0.3">
      <c r="A5" s="1">
        <f>Расчет!C51</f>
        <v>4.7619047619047615E-6</v>
      </c>
      <c r="B5" s="24"/>
      <c r="C5" s="4">
        <v>0</v>
      </c>
      <c r="D5" s="5">
        <v>5</v>
      </c>
      <c r="E5" s="5">
        <v>10</v>
      </c>
      <c r="F5" s="5">
        <v>20</v>
      </c>
      <c r="G5" s="5">
        <v>30</v>
      </c>
      <c r="H5" s="5">
        <v>40</v>
      </c>
      <c r="I5" s="5">
        <v>50</v>
      </c>
      <c r="J5" s="5">
        <v>60</v>
      </c>
      <c r="K5" s="5">
        <v>70</v>
      </c>
      <c r="L5" s="5">
        <v>80</v>
      </c>
      <c r="M5" s="5">
        <v>90</v>
      </c>
      <c r="N5" s="6">
        <v>100</v>
      </c>
    </row>
    <row r="6" spans="1:14" ht="14.45" x14ac:dyDescent="0.3">
      <c r="A6" s="1">
        <f>ABS(A$5-B6)</f>
        <v>4.7619047619047615E-6</v>
      </c>
      <c r="B6" s="7">
        <v>0</v>
      </c>
      <c r="C6" s="8">
        <v>5.0000000000000001E-3</v>
      </c>
      <c r="D6" s="9">
        <v>5.0000000000000001E-3</v>
      </c>
      <c r="E6" s="9">
        <v>5.0000000000000001E-3</v>
      </c>
      <c r="F6" s="9">
        <v>5.0000000000000001E-3</v>
      </c>
      <c r="G6" s="9">
        <v>5.0000000000000001E-3</v>
      </c>
      <c r="H6" s="9">
        <v>5.0000000000000001E-3</v>
      </c>
      <c r="I6" s="9">
        <v>5.0000000000000001E-3</v>
      </c>
      <c r="J6" s="9">
        <v>5.0000000000000001E-3</v>
      </c>
      <c r="K6" s="9">
        <v>5.0000000000000001E-3</v>
      </c>
      <c r="L6" s="9">
        <v>5.0000000000000001E-3</v>
      </c>
      <c r="M6" s="9">
        <v>5.0000000000000001E-3</v>
      </c>
      <c r="N6" s="10">
        <v>5.0000000000000001E-3</v>
      </c>
    </row>
    <row r="7" spans="1:14" ht="14.45" x14ac:dyDescent="0.3">
      <c r="A7" s="1">
        <f t="shared" ref="A7:A46" si="1">ABS(A$5-B7)</f>
        <v>9.9523809523809526E-4</v>
      </c>
      <c r="B7" s="11">
        <v>1E-3</v>
      </c>
      <c r="C7" s="12">
        <v>5.5999999999999999E-3</v>
      </c>
      <c r="D7" s="13">
        <v>6.1000000000000004E-3</v>
      </c>
      <c r="E7" s="13">
        <v>7.3000000000000001E-3</v>
      </c>
      <c r="F7" s="13">
        <v>9.7999999999999997E-3</v>
      </c>
      <c r="G7" s="13">
        <v>1.23E-2</v>
      </c>
      <c r="H7" s="13">
        <v>1.49E-2</v>
      </c>
      <c r="I7" s="13">
        <v>1.7299999999999999E-2</v>
      </c>
      <c r="J7" s="13">
        <v>1.77E-2</v>
      </c>
      <c r="K7" s="13">
        <v>1.77E-2</v>
      </c>
      <c r="L7" s="13">
        <v>1.4800000000000001E-2</v>
      </c>
      <c r="M7" s="13">
        <v>1.14E-2</v>
      </c>
      <c r="N7" s="14">
        <v>9.1000000000000004E-3</v>
      </c>
    </row>
    <row r="8" spans="1:14" ht="14.45" x14ac:dyDescent="0.3">
      <c r="A8" s="1">
        <f t="shared" si="1"/>
        <v>1.9952380952380955E-3</v>
      </c>
      <c r="B8" s="11">
        <v>2E-3</v>
      </c>
      <c r="C8" s="12">
        <v>6.3E-3</v>
      </c>
      <c r="D8" s="13">
        <v>7.3000000000000001E-3</v>
      </c>
      <c r="E8" s="13">
        <v>9.5999999999999992E-3</v>
      </c>
      <c r="F8" s="13">
        <v>1.46E-2</v>
      </c>
      <c r="G8" s="13">
        <v>1.95E-2</v>
      </c>
      <c r="H8" s="13">
        <v>2.4400000000000002E-2</v>
      </c>
      <c r="I8" s="13">
        <v>2.9100000000000001E-2</v>
      </c>
      <c r="J8" s="13">
        <v>2.9899999999999999E-2</v>
      </c>
      <c r="K8" s="13">
        <v>2.9899999999999999E-2</v>
      </c>
      <c r="L8" s="13">
        <v>2.4400000000000002E-2</v>
      </c>
      <c r="M8" s="13">
        <v>1.7600000000000001E-2</v>
      </c>
      <c r="N8" s="14">
        <v>1.32E-2</v>
      </c>
    </row>
    <row r="9" spans="1:14" ht="14.45" x14ac:dyDescent="0.3">
      <c r="A9" s="1">
        <f t="shared" si="1"/>
        <v>2.9952380952380955E-3</v>
      </c>
      <c r="B9" s="11">
        <v>3.0000000000000001E-3</v>
      </c>
      <c r="C9" s="12">
        <v>6.8999999999999999E-3</v>
      </c>
      <c r="D9" s="13">
        <v>8.3999999999999995E-3</v>
      </c>
      <c r="E9" s="13">
        <v>1.1900000000000001E-2</v>
      </c>
      <c r="F9" s="13">
        <v>1.9300000000000001E-2</v>
      </c>
      <c r="G9" s="13">
        <v>2.6499999999999999E-2</v>
      </c>
      <c r="H9" s="13">
        <v>3.3700000000000001E-2</v>
      </c>
      <c r="I9" s="13">
        <v>4.0599999999999997E-2</v>
      </c>
      <c r="J9" s="13">
        <v>4.1599999999999998E-2</v>
      </c>
      <c r="K9" s="13">
        <v>4.1599999999999998E-2</v>
      </c>
      <c r="L9" s="13">
        <v>3.3599999999999998E-2</v>
      </c>
      <c r="M9" s="13">
        <v>2.3699999999999999E-2</v>
      </c>
      <c r="N9" s="14">
        <v>1.72E-2</v>
      </c>
    </row>
    <row r="10" spans="1:14" ht="14.45" x14ac:dyDescent="0.3">
      <c r="A10" s="1">
        <f t="shared" si="1"/>
        <v>3.9952380952380951E-3</v>
      </c>
      <c r="B10" s="11">
        <v>4.0000000000000001E-3</v>
      </c>
      <c r="C10" s="12">
        <v>7.6E-3</v>
      </c>
      <c r="D10" s="13">
        <v>9.4999999999999998E-3</v>
      </c>
      <c r="E10" s="13">
        <v>1.4200000000000001E-2</v>
      </c>
      <c r="F10" s="13">
        <v>2.4E-2</v>
      </c>
      <c r="G10" s="13">
        <v>3.3399999999999999E-2</v>
      </c>
      <c r="H10" s="13">
        <v>4.2799999999999998E-2</v>
      </c>
      <c r="I10" s="13">
        <v>5.16E-2</v>
      </c>
      <c r="J10" s="13">
        <v>5.2999999999999999E-2</v>
      </c>
      <c r="K10" s="13">
        <v>5.2999999999999999E-2</v>
      </c>
      <c r="L10" s="13">
        <v>4.2599999999999999E-2</v>
      </c>
      <c r="M10" s="13">
        <v>2.9700000000000001E-2</v>
      </c>
      <c r="N10" s="14">
        <v>2.1100000000000001E-2</v>
      </c>
    </row>
    <row r="11" spans="1:14" ht="14.45" x14ac:dyDescent="0.3">
      <c r="A11" s="1">
        <f t="shared" si="1"/>
        <v>4.9952380952380951E-3</v>
      </c>
      <c r="B11" s="11">
        <v>5.0000000000000001E-3</v>
      </c>
      <c r="C11" s="12">
        <v>8.2000000000000007E-3</v>
      </c>
      <c r="D11" s="13">
        <v>1.06E-2</v>
      </c>
      <c r="E11" s="13">
        <v>1.6400000000000001E-2</v>
      </c>
      <c r="F11" s="13">
        <v>2.86E-2</v>
      </c>
      <c r="G11" s="13">
        <v>4.02E-2</v>
      </c>
      <c r="H11" s="13">
        <v>5.16E-2</v>
      </c>
      <c r="I11" s="13">
        <v>6.2300000000000001E-2</v>
      </c>
      <c r="J11" s="13">
        <v>6.3899999999999998E-2</v>
      </c>
      <c r="K11" s="13">
        <v>6.3899999999999998E-2</v>
      </c>
      <c r="L11" s="13">
        <v>5.1299999999999998E-2</v>
      </c>
      <c r="M11" s="13">
        <v>3.5499999999999997E-2</v>
      </c>
      <c r="N11" s="14">
        <v>2.5000000000000001E-2</v>
      </c>
    </row>
    <row r="12" spans="1:14" ht="14.45" x14ac:dyDescent="0.3">
      <c r="A12" s="1">
        <f t="shared" si="1"/>
        <v>5.9952380952380951E-3</v>
      </c>
      <c r="B12" s="11">
        <v>6.0000000000000001E-3</v>
      </c>
      <c r="C12" s="12">
        <v>8.8999999999999999E-3</v>
      </c>
      <c r="D12" s="13">
        <v>1.17E-2</v>
      </c>
      <c r="E12" s="13">
        <v>1.8700000000000001E-2</v>
      </c>
      <c r="F12" s="13">
        <v>3.3099999999999997E-2</v>
      </c>
      <c r="G12" s="13">
        <v>4.6800000000000001E-2</v>
      </c>
      <c r="H12" s="13">
        <v>6.0199999999999997E-2</v>
      </c>
      <c r="I12" s="13">
        <v>7.2599999999999998E-2</v>
      </c>
      <c r="J12" s="13">
        <v>7.4499999999999997E-2</v>
      </c>
      <c r="K12" s="13">
        <v>7.4499999999999997E-2</v>
      </c>
      <c r="L12" s="13">
        <v>5.9700000000000003E-2</v>
      </c>
      <c r="M12" s="13">
        <v>4.1300000000000003E-2</v>
      </c>
      <c r="N12" s="14">
        <v>2.8799999999999999E-2</v>
      </c>
    </row>
    <row r="13" spans="1:14" ht="14.45" x14ac:dyDescent="0.3">
      <c r="A13" s="1">
        <f t="shared" si="1"/>
        <v>6.9952380952380952E-3</v>
      </c>
      <c r="B13" s="11">
        <v>7.0000000000000001E-3</v>
      </c>
      <c r="C13" s="12">
        <v>9.4999999999999998E-3</v>
      </c>
      <c r="D13" s="13">
        <v>1.2800000000000001E-2</v>
      </c>
      <c r="E13" s="13">
        <v>2.0899999999999998E-2</v>
      </c>
      <c r="F13" s="13">
        <v>3.7600000000000001E-2</v>
      </c>
      <c r="G13" s="13">
        <v>5.3199999999999997E-2</v>
      </c>
      <c r="H13" s="13">
        <v>6.8500000000000005E-2</v>
      </c>
      <c r="I13" s="13">
        <v>8.2600000000000007E-2</v>
      </c>
      <c r="J13" s="13">
        <v>8.4699999999999998E-2</v>
      </c>
      <c r="K13" s="13">
        <v>8.4699999999999998E-2</v>
      </c>
      <c r="L13" s="13">
        <v>6.7900000000000002E-2</v>
      </c>
      <c r="M13" s="13">
        <v>4.6899999999999997E-2</v>
      </c>
      <c r="N13" s="14">
        <v>3.2599999999999997E-2</v>
      </c>
    </row>
    <row r="14" spans="1:14" ht="14.45" x14ac:dyDescent="0.3">
      <c r="A14" s="1">
        <f t="shared" si="1"/>
        <v>7.9952380952380952E-3</v>
      </c>
      <c r="B14" s="11">
        <v>8.0000000000000002E-3</v>
      </c>
      <c r="C14" s="12">
        <v>1.01E-2</v>
      </c>
      <c r="D14" s="13">
        <v>1.3899999999999999E-2</v>
      </c>
      <c r="E14" s="13">
        <v>2.3099999999999999E-2</v>
      </c>
      <c r="F14" s="13">
        <v>4.2000000000000003E-2</v>
      </c>
      <c r="G14" s="13">
        <v>5.96E-2</v>
      </c>
      <c r="H14" s="13">
        <v>7.6700000000000004E-2</v>
      </c>
      <c r="I14" s="13">
        <v>9.2299999999999993E-2</v>
      </c>
      <c r="J14" s="13">
        <v>9.4600000000000004E-2</v>
      </c>
      <c r="K14" s="13">
        <v>9.4600000000000004E-2</v>
      </c>
      <c r="L14" s="13">
        <v>7.5899999999999995E-2</v>
      </c>
      <c r="M14" s="13">
        <v>5.2299999999999999E-2</v>
      </c>
      <c r="N14" s="14">
        <v>3.6200000000000003E-2</v>
      </c>
    </row>
    <row r="15" spans="1:14" ht="14.45" x14ac:dyDescent="0.3">
      <c r="A15" s="1">
        <f t="shared" si="1"/>
        <v>8.9952380952380943E-3</v>
      </c>
      <c r="B15" s="11">
        <v>8.9999999999999993E-3</v>
      </c>
      <c r="C15" s="12">
        <v>1.0800000000000001E-2</v>
      </c>
      <c r="D15" s="13">
        <v>1.4999999999999999E-2</v>
      </c>
      <c r="E15" s="13">
        <v>2.5399999999999999E-2</v>
      </c>
      <c r="F15" s="13">
        <v>4.6300000000000001E-2</v>
      </c>
      <c r="G15" s="13">
        <v>6.5799999999999997E-2</v>
      </c>
      <c r="H15" s="13">
        <v>8.4599999999999995E-2</v>
      </c>
      <c r="I15" s="13">
        <v>0.1016</v>
      </c>
      <c r="J15" s="13">
        <v>0.1042</v>
      </c>
      <c r="K15" s="13">
        <v>0.1042</v>
      </c>
      <c r="L15" s="13">
        <v>8.3699999999999997E-2</v>
      </c>
      <c r="M15" s="13">
        <v>5.7700000000000001E-2</v>
      </c>
      <c r="N15" s="14">
        <v>3.9899999999999998E-2</v>
      </c>
    </row>
    <row r="16" spans="1:14" ht="14.45" x14ac:dyDescent="0.3">
      <c r="A16" s="1">
        <f t="shared" si="1"/>
        <v>9.9952380952380952E-3</v>
      </c>
      <c r="B16" s="11">
        <v>0.01</v>
      </c>
      <c r="C16" s="12">
        <v>1.14E-2</v>
      </c>
      <c r="D16" s="13">
        <v>1.61E-2</v>
      </c>
      <c r="E16" s="13">
        <v>2.75E-2</v>
      </c>
      <c r="F16" s="13">
        <v>5.0599999999999999E-2</v>
      </c>
      <c r="G16" s="13">
        <v>7.1900000000000006E-2</v>
      </c>
      <c r="H16" s="13">
        <v>9.2299999999999993E-2</v>
      </c>
      <c r="I16" s="13">
        <v>0.11070000000000001</v>
      </c>
      <c r="J16" s="13">
        <v>0.1135</v>
      </c>
      <c r="K16" s="13">
        <v>0.1135</v>
      </c>
      <c r="L16" s="13">
        <v>9.1200000000000003E-2</v>
      </c>
      <c r="M16" s="13">
        <v>6.3E-2</v>
      </c>
      <c r="N16" s="14">
        <v>4.3400000000000001E-2</v>
      </c>
    </row>
    <row r="17" spans="1:14" ht="14.45" x14ac:dyDescent="0.3">
      <c r="A17" s="1">
        <f t="shared" si="1"/>
        <v>1.0995238095238094E-2</v>
      </c>
      <c r="B17" s="11">
        <v>1.0999999999999999E-2</v>
      </c>
      <c r="C17" s="12">
        <v>1.2E-2</v>
      </c>
      <c r="D17" s="13">
        <v>1.72E-2</v>
      </c>
      <c r="E17" s="13">
        <v>2.9700000000000001E-2</v>
      </c>
      <c r="F17" s="13">
        <v>5.4899999999999997E-2</v>
      </c>
      <c r="G17" s="13">
        <v>7.7899999999999997E-2</v>
      </c>
      <c r="H17" s="13">
        <v>9.9900000000000003E-2</v>
      </c>
      <c r="I17" s="13">
        <v>0.1195</v>
      </c>
      <c r="J17" s="13">
        <v>0.12239999999999999</v>
      </c>
      <c r="K17" s="13">
        <v>0.12239999999999999</v>
      </c>
      <c r="L17" s="13">
        <v>9.8500000000000004E-2</v>
      </c>
      <c r="M17" s="13">
        <v>6.8099999999999994E-2</v>
      </c>
      <c r="N17" s="14">
        <v>4.7E-2</v>
      </c>
    </row>
    <row r="18" spans="1:14" ht="14.45" x14ac:dyDescent="0.3">
      <c r="A18" s="1">
        <f t="shared" si="1"/>
        <v>1.1995238095238095E-2</v>
      </c>
      <c r="B18" s="11">
        <v>1.2E-2</v>
      </c>
      <c r="C18" s="12">
        <v>1.2699999999999999E-2</v>
      </c>
      <c r="D18" s="13">
        <v>1.83E-2</v>
      </c>
      <c r="E18" s="13">
        <v>3.1899999999999998E-2</v>
      </c>
      <c r="F18" s="13">
        <v>5.91E-2</v>
      </c>
      <c r="G18" s="13">
        <v>8.3799999999999999E-2</v>
      </c>
      <c r="H18" s="13">
        <v>0.1072</v>
      </c>
      <c r="I18" s="13">
        <v>0.12809999999999999</v>
      </c>
      <c r="J18" s="13">
        <v>0.13109999999999999</v>
      </c>
      <c r="K18" s="13">
        <v>0.13109999999999999</v>
      </c>
      <c r="L18" s="13">
        <v>0.1057</v>
      </c>
      <c r="M18" s="13">
        <v>7.3200000000000001E-2</v>
      </c>
      <c r="N18" s="14">
        <v>5.04E-2</v>
      </c>
    </row>
    <row r="19" spans="1:14" x14ac:dyDescent="0.25">
      <c r="A19" s="1">
        <f t="shared" si="1"/>
        <v>1.2995238095238094E-2</v>
      </c>
      <c r="B19" s="11">
        <v>1.2999999999999999E-2</v>
      </c>
      <c r="C19" s="12">
        <v>1.3299999999999999E-2</v>
      </c>
      <c r="D19" s="13">
        <v>1.9400000000000001E-2</v>
      </c>
      <c r="E19" s="13">
        <v>3.4000000000000002E-2</v>
      </c>
      <c r="F19" s="13">
        <v>6.3200000000000006E-2</v>
      </c>
      <c r="G19" s="13">
        <v>8.9599999999999999E-2</v>
      </c>
      <c r="H19" s="13">
        <v>0.1144</v>
      </c>
      <c r="I19" s="13">
        <v>0.1363</v>
      </c>
      <c r="J19" s="13">
        <v>0.1396</v>
      </c>
      <c r="K19" s="13">
        <v>0.1396</v>
      </c>
      <c r="L19" s="13">
        <v>0.11260000000000001</v>
      </c>
      <c r="M19" s="13">
        <v>7.8100000000000003E-2</v>
      </c>
      <c r="N19" s="14">
        <v>5.3800000000000001E-2</v>
      </c>
    </row>
    <row r="20" spans="1:14" x14ac:dyDescent="0.25">
      <c r="A20" s="1">
        <f t="shared" si="1"/>
        <v>1.3995238095238095E-2</v>
      </c>
      <c r="B20" s="11">
        <v>1.4E-2</v>
      </c>
      <c r="C20" s="12">
        <v>1.3899999999999999E-2</v>
      </c>
      <c r="D20" s="13">
        <v>2.0500000000000001E-2</v>
      </c>
      <c r="E20" s="13">
        <v>3.6200000000000003E-2</v>
      </c>
      <c r="F20" s="13">
        <v>6.7299999999999999E-2</v>
      </c>
      <c r="G20" s="13">
        <v>9.5200000000000007E-2</v>
      </c>
      <c r="H20" s="13">
        <v>0.12139999999999999</v>
      </c>
      <c r="I20" s="13">
        <v>0.1444</v>
      </c>
      <c r="J20" s="13">
        <v>0.1477</v>
      </c>
      <c r="K20" s="13">
        <v>0.1477</v>
      </c>
      <c r="L20" s="13">
        <v>0.11940000000000001</v>
      </c>
      <c r="M20" s="13">
        <v>8.3000000000000004E-2</v>
      </c>
      <c r="N20" s="14">
        <v>5.7200000000000001E-2</v>
      </c>
    </row>
    <row r="21" spans="1:14" x14ac:dyDescent="0.25">
      <c r="A21" s="1">
        <f t="shared" si="1"/>
        <v>1.4995238095238094E-2</v>
      </c>
      <c r="B21" s="11">
        <v>1.4999999999999999E-2</v>
      </c>
      <c r="C21" s="12">
        <v>1.46E-2</v>
      </c>
      <c r="D21" s="13">
        <v>2.1600000000000001E-2</v>
      </c>
      <c r="E21" s="13">
        <v>3.8300000000000001E-2</v>
      </c>
      <c r="F21" s="13">
        <v>7.1300000000000002E-2</v>
      </c>
      <c r="G21" s="13">
        <v>0.1008</v>
      </c>
      <c r="H21" s="13">
        <v>0.12820000000000001</v>
      </c>
      <c r="I21" s="13">
        <v>0.1522</v>
      </c>
      <c r="J21" s="13">
        <v>0.15570000000000001</v>
      </c>
      <c r="K21" s="13">
        <v>0.15570000000000001</v>
      </c>
      <c r="L21" s="13">
        <v>0.126</v>
      </c>
      <c r="M21" s="13">
        <v>8.7800000000000003E-2</v>
      </c>
      <c r="N21" s="14">
        <v>6.0499999999999998E-2</v>
      </c>
    </row>
    <row r="22" spans="1:14" x14ac:dyDescent="0.25">
      <c r="A22" s="1">
        <f t="shared" si="1"/>
        <v>1.5995238095238097E-2</v>
      </c>
      <c r="B22" s="11">
        <v>1.6E-2</v>
      </c>
      <c r="C22" s="12">
        <v>1.52E-2</v>
      </c>
      <c r="D22" s="13">
        <v>2.2700000000000001E-2</v>
      </c>
      <c r="E22" s="13">
        <v>4.0399999999999998E-2</v>
      </c>
      <c r="F22" s="13">
        <v>7.5300000000000006E-2</v>
      </c>
      <c r="G22" s="13">
        <v>0.1062</v>
      </c>
      <c r="H22" s="13">
        <v>0.13489999999999999</v>
      </c>
      <c r="I22" s="13">
        <v>0.1598</v>
      </c>
      <c r="J22" s="13">
        <v>0.16339999999999999</v>
      </c>
      <c r="K22" s="13">
        <v>0.16339999999999999</v>
      </c>
      <c r="L22" s="13">
        <v>0.13239999999999999</v>
      </c>
      <c r="M22" s="13">
        <v>9.2399999999999996E-2</v>
      </c>
      <c r="N22" s="14">
        <v>6.3799999999999996E-2</v>
      </c>
    </row>
    <row r="23" spans="1:14" x14ac:dyDescent="0.25">
      <c r="A23" s="1">
        <f t="shared" si="1"/>
        <v>1.6995238095238098E-2</v>
      </c>
      <c r="B23" s="11">
        <v>1.7000000000000001E-2</v>
      </c>
      <c r="C23" s="12">
        <v>1.5800000000000002E-2</v>
      </c>
      <c r="D23" s="13">
        <v>2.3699999999999999E-2</v>
      </c>
      <c r="E23" s="13">
        <v>4.2500000000000003E-2</v>
      </c>
      <c r="F23" s="13">
        <v>7.9200000000000007E-2</v>
      </c>
      <c r="G23" s="13">
        <v>0.1116</v>
      </c>
      <c r="H23" s="13">
        <v>0.1414</v>
      </c>
      <c r="I23" s="13">
        <v>0.16719999999999999</v>
      </c>
      <c r="J23" s="13">
        <v>0.1709</v>
      </c>
      <c r="K23" s="13">
        <v>0.1709</v>
      </c>
      <c r="L23" s="13">
        <v>0.1386</v>
      </c>
      <c r="M23" s="13">
        <v>9.7000000000000003E-2</v>
      </c>
      <c r="N23" s="14">
        <v>6.7000000000000004E-2</v>
      </c>
    </row>
    <row r="24" spans="1:14" x14ac:dyDescent="0.25">
      <c r="A24" s="1">
        <f t="shared" si="1"/>
        <v>1.7995238095238095E-2</v>
      </c>
      <c r="B24" s="11">
        <v>1.7999999999999999E-2</v>
      </c>
      <c r="C24" s="12">
        <v>1.6500000000000001E-2</v>
      </c>
      <c r="D24" s="13">
        <v>2.4799999999999999E-2</v>
      </c>
      <c r="E24" s="13">
        <v>4.4600000000000001E-2</v>
      </c>
      <c r="F24" s="13">
        <v>8.3099999999999993E-2</v>
      </c>
      <c r="G24" s="13">
        <v>0.1169</v>
      </c>
      <c r="H24" s="13">
        <v>0.1477</v>
      </c>
      <c r="I24" s="13">
        <v>0.1744</v>
      </c>
      <c r="J24" s="13">
        <v>0.17810000000000001</v>
      </c>
      <c r="K24" s="13">
        <v>0.17810000000000001</v>
      </c>
      <c r="L24" s="13">
        <v>0.14480000000000001</v>
      </c>
      <c r="M24" s="13">
        <v>0.10150000000000001</v>
      </c>
      <c r="N24" s="14">
        <v>7.0199999999999999E-2</v>
      </c>
    </row>
    <row r="25" spans="1:14" x14ac:dyDescent="0.25">
      <c r="A25" s="1">
        <f t="shared" si="1"/>
        <v>1.8995238095238096E-2</v>
      </c>
      <c r="B25" s="11">
        <v>1.9E-2</v>
      </c>
      <c r="C25" s="12">
        <v>1.7100000000000001E-2</v>
      </c>
      <c r="D25" s="13">
        <v>2.5899999999999999E-2</v>
      </c>
      <c r="E25" s="13">
        <v>4.6699999999999998E-2</v>
      </c>
      <c r="F25" s="13">
        <v>8.6999999999999994E-2</v>
      </c>
      <c r="G25" s="13">
        <v>0.122</v>
      </c>
      <c r="H25" s="13">
        <v>0.154</v>
      </c>
      <c r="I25" s="13">
        <v>0.18140000000000001</v>
      </c>
      <c r="J25" s="13">
        <v>0.1852</v>
      </c>
      <c r="K25" s="13">
        <v>0.1852</v>
      </c>
      <c r="L25" s="13">
        <v>0.1507</v>
      </c>
      <c r="M25" s="13">
        <v>0.10589999999999999</v>
      </c>
      <c r="N25" s="14">
        <v>7.3300000000000004E-2</v>
      </c>
    </row>
    <row r="26" spans="1:14" x14ac:dyDescent="0.25">
      <c r="A26" s="1">
        <f t="shared" si="1"/>
        <v>1.9995238095238097E-2</v>
      </c>
      <c r="B26" s="11">
        <v>0.02</v>
      </c>
      <c r="C26" s="12">
        <v>1.77E-2</v>
      </c>
      <c r="D26" s="13">
        <v>2.69E-2</v>
      </c>
      <c r="E26" s="13">
        <v>4.87E-2</v>
      </c>
      <c r="F26" s="13">
        <v>9.0800000000000006E-2</v>
      </c>
      <c r="G26" s="13">
        <v>0.12709999999999999</v>
      </c>
      <c r="H26" s="13">
        <v>0.16</v>
      </c>
      <c r="I26" s="13">
        <v>0.18820000000000001</v>
      </c>
      <c r="J26" s="13">
        <v>0.19209999999999999</v>
      </c>
      <c r="K26" s="13">
        <v>0.19209999999999999</v>
      </c>
      <c r="L26" s="13">
        <v>0.1565</v>
      </c>
      <c r="M26" s="13">
        <v>0.1103</v>
      </c>
      <c r="N26" s="14">
        <v>7.6399999999999996E-2</v>
      </c>
    </row>
    <row r="27" spans="1:14" x14ac:dyDescent="0.25">
      <c r="A27" s="1">
        <f t="shared" si="1"/>
        <v>2.0995238095238098E-2</v>
      </c>
      <c r="B27" s="11">
        <v>2.1000000000000001E-2</v>
      </c>
      <c r="C27" s="12">
        <v>1.83E-2</v>
      </c>
      <c r="D27" s="13">
        <v>2.8000000000000001E-2</v>
      </c>
      <c r="E27" s="13">
        <v>5.0799999999999998E-2</v>
      </c>
      <c r="F27" s="13">
        <v>9.4500000000000001E-2</v>
      </c>
      <c r="G27" s="13">
        <v>0.1321</v>
      </c>
      <c r="H27" s="13">
        <v>0.16600000000000001</v>
      </c>
      <c r="I27" s="13">
        <v>0.1948</v>
      </c>
      <c r="J27" s="13">
        <v>0.1988</v>
      </c>
      <c r="K27" s="13">
        <v>0.1988</v>
      </c>
      <c r="L27" s="13">
        <v>0.16220000000000001</v>
      </c>
      <c r="M27" s="13">
        <v>0.1145</v>
      </c>
      <c r="N27" s="14">
        <v>7.9399999999999998E-2</v>
      </c>
    </row>
    <row r="28" spans="1:14" x14ac:dyDescent="0.25">
      <c r="A28" s="1">
        <f t="shared" si="1"/>
        <v>2.1995238095238095E-2</v>
      </c>
      <c r="B28" s="11">
        <v>2.1999999999999999E-2</v>
      </c>
      <c r="C28" s="12">
        <v>1.9E-2</v>
      </c>
      <c r="D28" s="13">
        <v>2.9100000000000001E-2</v>
      </c>
      <c r="E28" s="13">
        <v>5.28E-2</v>
      </c>
      <c r="F28" s="13">
        <v>9.8199999999999996E-2</v>
      </c>
      <c r="G28" s="13">
        <v>0.13700000000000001</v>
      </c>
      <c r="H28" s="13">
        <v>0.17180000000000001</v>
      </c>
      <c r="I28" s="13">
        <v>0.20119999999999999</v>
      </c>
      <c r="J28" s="13">
        <v>0.20530000000000001</v>
      </c>
      <c r="K28" s="13">
        <v>0.20530000000000001</v>
      </c>
      <c r="L28" s="13">
        <v>0.16769999999999999</v>
      </c>
      <c r="M28" s="13">
        <v>0.1187</v>
      </c>
      <c r="N28" s="14">
        <v>8.2400000000000001E-2</v>
      </c>
    </row>
    <row r="29" spans="1:14" x14ac:dyDescent="0.25">
      <c r="A29" s="1">
        <f t="shared" si="1"/>
        <v>2.2995238095238096E-2</v>
      </c>
      <c r="B29" s="11">
        <v>2.3E-2</v>
      </c>
      <c r="C29" s="12">
        <v>1.9599999999999999E-2</v>
      </c>
      <c r="D29" s="13">
        <v>3.0099999999999998E-2</v>
      </c>
      <c r="E29" s="13">
        <v>5.4899999999999997E-2</v>
      </c>
      <c r="F29" s="13">
        <v>0.1019</v>
      </c>
      <c r="G29" s="13">
        <v>0.14180000000000001</v>
      </c>
      <c r="H29" s="13">
        <v>0.17749999999999999</v>
      </c>
      <c r="I29" s="13">
        <v>0.20749999999999999</v>
      </c>
      <c r="J29" s="13">
        <v>0.21160000000000001</v>
      </c>
      <c r="K29" s="13">
        <v>0.21160000000000001</v>
      </c>
      <c r="L29" s="13">
        <v>0.1731</v>
      </c>
      <c r="M29" s="13">
        <v>0.12280000000000001</v>
      </c>
      <c r="N29" s="14">
        <v>8.5400000000000004E-2</v>
      </c>
    </row>
    <row r="30" spans="1:14" x14ac:dyDescent="0.25">
      <c r="A30" s="1">
        <f t="shared" si="1"/>
        <v>2.3995238095238097E-2</v>
      </c>
      <c r="B30" s="11">
        <v>2.4E-2</v>
      </c>
      <c r="C30" s="12">
        <v>2.0199999999999999E-2</v>
      </c>
      <c r="D30" s="13">
        <v>3.1199999999999999E-2</v>
      </c>
      <c r="E30" s="13">
        <v>5.6899999999999999E-2</v>
      </c>
      <c r="F30" s="13">
        <v>0.1055</v>
      </c>
      <c r="G30" s="13">
        <v>0.14649999999999999</v>
      </c>
      <c r="H30" s="13">
        <v>0.183</v>
      </c>
      <c r="I30" s="13">
        <v>0.21360000000000001</v>
      </c>
      <c r="J30" s="13">
        <v>0.21779999999999999</v>
      </c>
      <c r="K30" s="13">
        <v>0.21779999999999999</v>
      </c>
      <c r="L30" s="13">
        <v>0.1784</v>
      </c>
      <c r="M30" s="13">
        <v>0.1268</v>
      </c>
      <c r="N30" s="14">
        <v>8.8300000000000003E-2</v>
      </c>
    </row>
    <row r="31" spans="1:14" x14ac:dyDescent="0.25">
      <c r="A31" s="1">
        <f t="shared" si="1"/>
        <v>2.4995238095238098E-2</v>
      </c>
      <c r="B31" s="11">
        <v>2.5000000000000001E-2</v>
      </c>
      <c r="C31" s="12">
        <v>2.0799999999999999E-2</v>
      </c>
      <c r="D31" s="13">
        <v>3.2199999999999999E-2</v>
      </c>
      <c r="E31" s="13">
        <v>5.8900000000000001E-2</v>
      </c>
      <c r="F31" s="13">
        <v>0.1091</v>
      </c>
      <c r="G31" s="13">
        <v>0.1512</v>
      </c>
      <c r="H31" s="13">
        <v>0.1885</v>
      </c>
      <c r="I31" s="13">
        <v>0.21959999999999999</v>
      </c>
      <c r="J31" s="13">
        <v>0.2238</v>
      </c>
      <c r="K31" s="13">
        <v>0.2238</v>
      </c>
      <c r="L31" s="13">
        <v>0.18360000000000001</v>
      </c>
      <c r="M31" s="13">
        <v>0.1308</v>
      </c>
      <c r="N31" s="14">
        <v>9.11E-2</v>
      </c>
    </row>
    <row r="32" spans="1:14" x14ac:dyDescent="0.25">
      <c r="A32" s="1">
        <f t="shared" si="1"/>
        <v>2.5995238095238096E-2</v>
      </c>
      <c r="B32" s="11">
        <v>2.5999999999999999E-2</v>
      </c>
      <c r="C32" s="12">
        <v>2.1399999999999999E-2</v>
      </c>
      <c r="D32" s="13">
        <v>3.3300000000000003E-2</v>
      </c>
      <c r="E32" s="13">
        <v>6.0900000000000003E-2</v>
      </c>
      <c r="F32" s="13">
        <v>0.11260000000000001</v>
      </c>
      <c r="G32" s="13">
        <v>0.15579999999999999</v>
      </c>
      <c r="H32" s="13">
        <v>0.1938</v>
      </c>
      <c r="I32" s="13">
        <v>0.22539999999999999</v>
      </c>
      <c r="J32" s="13">
        <v>0.22969999999999999</v>
      </c>
      <c r="K32" s="13">
        <v>0.22969999999999999</v>
      </c>
      <c r="L32" s="13">
        <v>0.18859999999999999</v>
      </c>
      <c r="M32" s="13">
        <v>0.13469999999999999</v>
      </c>
      <c r="N32" s="14">
        <v>9.4E-2</v>
      </c>
    </row>
    <row r="33" spans="1:14" x14ac:dyDescent="0.25">
      <c r="A33" s="1">
        <f t="shared" si="1"/>
        <v>2.6995238095238096E-2</v>
      </c>
      <c r="B33" s="11">
        <v>2.7E-2</v>
      </c>
      <c r="C33" s="12">
        <v>2.2100000000000002E-2</v>
      </c>
      <c r="D33" s="13">
        <v>3.4299999999999997E-2</v>
      </c>
      <c r="E33" s="13">
        <v>6.2899999999999998E-2</v>
      </c>
      <c r="F33" s="13">
        <v>0.11609999999999999</v>
      </c>
      <c r="G33" s="13">
        <v>0.1603</v>
      </c>
      <c r="H33" s="13">
        <v>0.19900000000000001</v>
      </c>
      <c r="I33" s="13">
        <v>0.2311</v>
      </c>
      <c r="J33" s="13">
        <v>0.2354</v>
      </c>
      <c r="K33" s="13">
        <v>0.2354</v>
      </c>
      <c r="L33" s="13">
        <v>0.19350000000000001</v>
      </c>
      <c r="M33" s="13">
        <v>0.13850000000000001</v>
      </c>
      <c r="N33" s="14">
        <v>9.6799999999999997E-2</v>
      </c>
    </row>
    <row r="34" spans="1:14" x14ac:dyDescent="0.25">
      <c r="A34" s="1">
        <f t="shared" si="1"/>
        <v>2.7995238095238097E-2</v>
      </c>
      <c r="B34" s="11">
        <v>2.8000000000000001E-2</v>
      </c>
      <c r="C34" s="12">
        <v>2.2700000000000001E-2</v>
      </c>
      <c r="D34" s="13">
        <v>3.5400000000000001E-2</v>
      </c>
      <c r="E34" s="13">
        <v>6.4799999999999996E-2</v>
      </c>
      <c r="F34" s="13">
        <v>0.1195</v>
      </c>
      <c r="G34" s="13">
        <v>0.16470000000000001</v>
      </c>
      <c r="H34" s="13">
        <v>0.2041</v>
      </c>
      <c r="I34" s="13">
        <v>0.2366</v>
      </c>
      <c r="J34" s="13">
        <v>0.24099999999999999</v>
      </c>
      <c r="K34" s="13">
        <v>0.24099999999999999</v>
      </c>
      <c r="L34" s="13">
        <v>0.19839999999999999</v>
      </c>
      <c r="M34" s="13">
        <v>0.14230000000000001</v>
      </c>
      <c r="N34" s="14">
        <v>9.9500000000000005E-2</v>
      </c>
    </row>
    <row r="35" spans="1:14" x14ac:dyDescent="0.25">
      <c r="A35" s="1">
        <f t="shared" si="1"/>
        <v>2.8995238095238098E-2</v>
      </c>
      <c r="B35" s="11">
        <v>2.9000000000000001E-2</v>
      </c>
      <c r="C35" s="12">
        <v>2.3300000000000001E-2</v>
      </c>
      <c r="D35" s="13">
        <v>3.6400000000000002E-2</v>
      </c>
      <c r="E35" s="13">
        <v>6.6799999999999998E-2</v>
      </c>
      <c r="F35" s="13">
        <v>0.1229</v>
      </c>
      <c r="G35" s="13">
        <v>0.1691</v>
      </c>
      <c r="H35" s="13">
        <v>0.2092</v>
      </c>
      <c r="I35" s="13">
        <v>0.24199999999999999</v>
      </c>
      <c r="J35" s="13">
        <v>0.24640000000000001</v>
      </c>
      <c r="K35" s="13">
        <v>0.24640000000000001</v>
      </c>
      <c r="L35" s="13">
        <v>0.2031</v>
      </c>
      <c r="M35" s="13">
        <v>0.1459</v>
      </c>
      <c r="N35" s="14">
        <v>0.1022</v>
      </c>
    </row>
    <row r="36" spans="1:14" x14ac:dyDescent="0.25">
      <c r="A36" s="1">
        <f t="shared" si="1"/>
        <v>2.9995238095238096E-2</v>
      </c>
      <c r="B36" s="11">
        <v>0.03</v>
      </c>
      <c r="C36" s="12">
        <v>2.3900000000000001E-2</v>
      </c>
      <c r="D36" s="13">
        <v>3.7499999999999999E-2</v>
      </c>
      <c r="E36" s="13">
        <v>6.8699999999999997E-2</v>
      </c>
      <c r="F36" s="13">
        <v>0.1263</v>
      </c>
      <c r="G36" s="13">
        <v>0.1734</v>
      </c>
      <c r="H36" s="13">
        <v>0.21410000000000001</v>
      </c>
      <c r="I36" s="13">
        <v>0.24729999999999999</v>
      </c>
      <c r="J36" s="13">
        <v>0.25169999999999998</v>
      </c>
      <c r="K36" s="13">
        <v>0.25169999999999998</v>
      </c>
      <c r="L36" s="13">
        <v>0.2077</v>
      </c>
      <c r="M36" s="13">
        <v>0.14960000000000001</v>
      </c>
      <c r="N36" s="14">
        <v>0.10489999999999999</v>
      </c>
    </row>
    <row r="37" spans="1:14" x14ac:dyDescent="0.25">
      <c r="A37" s="1">
        <f t="shared" si="1"/>
        <v>3.0995238095238097E-2</v>
      </c>
      <c r="B37" s="11">
        <v>3.1E-2</v>
      </c>
      <c r="C37" s="12">
        <v>2.4500000000000001E-2</v>
      </c>
      <c r="D37" s="13">
        <v>3.85E-2</v>
      </c>
      <c r="E37" s="13">
        <v>7.0699999999999999E-2</v>
      </c>
      <c r="F37" s="13">
        <v>0.12959999999999999</v>
      </c>
      <c r="G37" s="13">
        <v>0.17760000000000001</v>
      </c>
      <c r="H37" s="13">
        <v>0.21890000000000001</v>
      </c>
      <c r="I37" s="13">
        <v>0.2525</v>
      </c>
      <c r="J37" s="13">
        <v>0.25690000000000002</v>
      </c>
      <c r="K37" s="13">
        <v>0.25690000000000002</v>
      </c>
      <c r="L37" s="13">
        <v>0.2122</v>
      </c>
      <c r="M37" s="13">
        <v>0.15310000000000001</v>
      </c>
      <c r="N37" s="14">
        <v>0.1075</v>
      </c>
    </row>
    <row r="38" spans="1:14" x14ac:dyDescent="0.25">
      <c r="A38" s="1">
        <f t="shared" si="1"/>
        <v>3.1995238095238097E-2</v>
      </c>
      <c r="B38" s="11">
        <v>3.2000000000000001E-2</v>
      </c>
      <c r="C38" s="12">
        <v>2.5100000000000001E-2</v>
      </c>
      <c r="D38" s="13">
        <v>3.95E-2</v>
      </c>
      <c r="E38" s="13">
        <v>7.2599999999999998E-2</v>
      </c>
      <c r="F38" s="13">
        <v>0.13289999999999999</v>
      </c>
      <c r="G38" s="13">
        <v>0.1817</v>
      </c>
      <c r="H38" s="13">
        <v>0.22359999999999999</v>
      </c>
      <c r="I38" s="13">
        <v>0.25750000000000001</v>
      </c>
      <c r="J38" s="13">
        <v>0.26190000000000002</v>
      </c>
      <c r="K38" s="13">
        <v>0.26190000000000002</v>
      </c>
      <c r="L38" s="13">
        <v>0.21659999999999999</v>
      </c>
      <c r="M38" s="13">
        <v>0.15670000000000001</v>
      </c>
      <c r="N38" s="14">
        <v>0.11020000000000001</v>
      </c>
    </row>
    <row r="39" spans="1:14" x14ac:dyDescent="0.25">
      <c r="A39" s="1">
        <f t="shared" si="1"/>
        <v>3.2995238095238098E-2</v>
      </c>
      <c r="B39" s="11">
        <v>3.3000000000000002E-2</v>
      </c>
      <c r="C39" s="12">
        <v>2.58E-2</v>
      </c>
      <c r="D39" s="13">
        <v>4.0599999999999997E-2</v>
      </c>
      <c r="E39" s="13">
        <v>7.4499999999999997E-2</v>
      </c>
      <c r="F39" s="13">
        <v>0.13619999999999999</v>
      </c>
      <c r="G39" s="13">
        <v>0.18579999999999999</v>
      </c>
      <c r="H39" s="13">
        <v>0.22819999999999999</v>
      </c>
      <c r="I39" s="13">
        <v>0.26250000000000001</v>
      </c>
      <c r="J39" s="13">
        <v>0.26690000000000003</v>
      </c>
      <c r="K39" s="13">
        <v>0.26690000000000003</v>
      </c>
      <c r="L39" s="13">
        <v>0.221</v>
      </c>
      <c r="M39" s="13">
        <v>0.16009999999999999</v>
      </c>
      <c r="N39" s="14">
        <v>0.11269999999999999</v>
      </c>
    </row>
    <row r="40" spans="1:14" x14ac:dyDescent="0.25">
      <c r="A40" s="1">
        <f t="shared" si="1"/>
        <v>3.3995238095238099E-2</v>
      </c>
      <c r="B40" s="11">
        <v>3.4000000000000002E-2</v>
      </c>
      <c r="C40" s="12">
        <v>2.64E-2</v>
      </c>
      <c r="D40" s="13">
        <v>4.1599999999999998E-2</v>
      </c>
      <c r="E40" s="13">
        <v>7.6399999999999996E-2</v>
      </c>
      <c r="F40" s="13">
        <v>0.1394</v>
      </c>
      <c r="G40" s="13">
        <v>0.1898</v>
      </c>
      <c r="H40" s="13">
        <v>0.23269999999999999</v>
      </c>
      <c r="I40" s="13">
        <v>0.26729999999999998</v>
      </c>
      <c r="J40" s="13">
        <v>0.2717</v>
      </c>
      <c r="K40" s="13">
        <v>0.2717</v>
      </c>
      <c r="L40" s="13">
        <v>0.22520000000000001</v>
      </c>
      <c r="M40" s="13">
        <v>0.16350000000000001</v>
      </c>
      <c r="N40" s="14">
        <v>0.1153</v>
      </c>
    </row>
    <row r="41" spans="1:14" x14ac:dyDescent="0.25">
      <c r="A41" s="1">
        <f t="shared" si="1"/>
        <v>3.49952380952381E-2</v>
      </c>
      <c r="B41" s="11">
        <v>3.5000000000000003E-2</v>
      </c>
      <c r="C41" s="12">
        <v>2.7E-2</v>
      </c>
      <c r="D41" s="13">
        <v>4.2599999999999999E-2</v>
      </c>
      <c r="E41" s="13">
        <v>7.8299999999999995E-2</v>
      </c>
      <c r="F41" s="13">
        <v>0.1426</v>
      </c>
      <c r="G41" s="13">
        <v>0.1938</v>
      </c>
      <c r="H41" s="13">
        <v>0.23719999999999999</v>
      </c>
      <c r="I41" s="13">
        <v>0.27200000000000002</v>
      </c>
      <c r="J41" s="13">
        <v>0.27639999999999998</v>
      </c>
      <c r="K41" s="13">
        <v>0.27639999999999998</v>
      </c>
      <c r="L41" s="13">
        <v>0.22939999999999999</v>
      </c>
      <c r="M41" s="13">
        <v>0.1668</v>
      </c>
      <c r="N41" s="14">
        <v>0.1178</v>
      </c>
    </row>
    <row r="42" spans="1:14" x14ac:dyDescent="0.25">
      <c r="A42" s="1">
        <f t="shared" si="1"/>
        <v>3.5995238095238094E-2</v>
      </c>
      <c r="B42" s="11">
        <v>3.5999999999999997E-2</v>
      </c>
      <c r="C42" s="12">
        <v>2.76E-2</v>
      </c>
      <c r="D42" s="13">
        <v>4.36E-2</v>
      </c>
      <c r="E42" s="13">
        <v>8.0199999999999994E-2</v>
      </c>
      <c r="F42" s="13">
        <v>0.14580000000000001</v>
      </c>
      <c r="G42" s="13">
        <v>0.19769999999999999</v>
      </c>
      <c r="H42" s="13">
        <v>0.24149999999999999</v>
      </c>
      <c r="I42" s="13">
        <v>0.27660000000000001</v>
      </c>
      <c r="J42" s="13">
        <v>0.28100000000000003</v>
      </c>
      <c r="K42" s="13">
        <v>0.28100000000000003</v>
      </c>
      <c r="L42" s="13">
        <v>0.2334</v>
      </c>
      <c r="M42" s="13">
        <v>0.1701</v>
      </c>
      <c r="N42" s="14">
        <v>0.1203</v>
      </c>
    </row>
    <row r="43" spans="1:14" x14ac:dyDescent="0.25">
      <c r="A43" s="1">
        <f t="shared" si="1"/>
        <v>3.6995238095238095E-2</v>
      </c>
      <c r="B43" s="11">
        <v>3.6999999999999998E-2</v>
      </c>
      <c r="C43" s="12">
        <v>2.8199999999999999E-2</v>
      </c>
      <c r="D43" s="13">
        <v>4.4600000000000001E-2</v>
      </c>
      <c r="E43" s="13">
        <v>8.2000000000000003E-2</v>
      </c>
      <c r="F43" s="13">
        <v>0.1489</v>
      </c>
      <c r="G43" s="13">
        <v>0.20150000000000001</v>
      </c>
      <c r="H43" s="13">
        <v>0.24579999999999999</v>
      </c>
      <c r="I43" s="13">
        <v>0.28110000000000002</v>
      </c>
      <c r="J43" s="13">
        <v>0.28549999999999998</v>
      </c>
      <c r="K43" s="13">
        <v>0.28549999999999998</v>
      </c>
      <c r="L43" s="13">
        <v>0.2374</v>
      </c>
      <c r="M43" s="13">
        <v>0.1734</v>
      </c>
      <c r="N43" s="14">
        <v>0.1227</v>
      </c>
    </row>
    <row r="44" spans="1:14" x14ac:dyDescent="0.25">
      <c r="A44" s="1">
        <f t="shared" si="1"/>
        <v>3.7995238095238096E-2</v>
      </c>
      <c r="B44" s="11">
        <v>3.7999999999999999E-2</v>
      </c>
      <c r="C44" s="12">
        <v>2.8799999999999999E-2</v>
      </c>
      <c r="D44" s="13">
        <v>4.5699999999999998E-2</v>
      </c>
      <c r="E44" s="13">
        <v>8.3900000000000002E-2</v>
      </c>
      <c r="F44" s="13">
        <v>0.152</v>
      </c>
      <c r="G44" s="13">
        <v>0.20530000000000001</v>
      </c>
      <c r="H44" s="13">
        <v>0.25</v>
      </c>
      <c r="I44" s="13">
        <v>0.28549999999999998</v>
      </c>
      <c r="J44" s="13">
        <v>0.28989999999999999</v>
      </c>
      <c r="K44" s="13">
        <v>0.28989999999999999</v>
      </c>
      <c r="L44" s="13">
        <v>0.24129999999999999</v>
      </c>
      <c r="M44" s="13">
        <v>0.17660000000000001</v>
      </c>
      <c r="N44" s="14">
        <v>0.12509999999999999</v>
      </c>
    </row>
    <row r="45" spans="1:14" x14ac:dyDescent="0.25">
      <c r="A45" s="1">
        <f t="shared" si="1"/>
        <v>3.8995238095238097E-2</v>
      </c>
      <c r="B45" s="11">
        <v>3.9E-2</v>
      </c>
      <c r="C45" s="12">
        <v>2.9399999999999999E-2</v>
      </c>
      <c r="D45" s="13">
        <v>4.6699999999999998E-2</v>
      </c>
      <c r="E45" s="13">
        <v>8.5699999999999998E-2</v>
      </c>
      <c r="F45" s="13">
        <v>0.155</v>
      </c>
      <c r="G45" s="13">
        <v>0.20899999999999999</v>
      </c>
      <c r="H45" s="13">
        <v>0.25409999999999999</v>
      </c>
      <c r="I45" s="13">
        <v>0.2898</v>
      </c>
      <c r="J45" s="13">
        <v>0.29430000000000001</v>
      </c>
      <c r="K45" s="13">
        <v>0.29430000000000001</v>
      </c>
      <c r="L45" s="13">
        <v>0.24510000000000001</v>
      </c>
      <c r="M45" s="13">
        <v>0.1797</v>
      </c>
      <c r="N45" s="14">
        <v>0.1275</v>
      </c>
    </row>
    <row r="46" spans="1:14" ht="15.75" thickBot="1" x14ac:dyDescent="0.3">
      <c r="A46" s="1">
        <f t="shared" si="1"/>
        <v>3.9995238095238098E-2</v>
      </c>
      <c r="B46" s="15">
        <v>0.04</v>
      </c>
      <c r="C46" s="16">
        <v>0.03</v>
      </c>
      <c r="D46" s="17">
        <v>4.7699999999999999E-2</v>
      </c>
      <c r="E46" s="17">
        <v>8.7599999999999997E-2</v>
      </c>
      <c r="F46" s="17">
        <v>0.158</v>
      </c>
      <c r="G46" s="17">
        <v>0.2127</v>
      </c>
      <c r="H46" s="17">
        <v>0.25819999999999999</v>
      </c>
      <c r="I46" s="17">
        <v>0.29399999999999998</v>
      </c>
      <c r="J46" s="17">
        <v>0.29849999999999999</v>
      </c>
      <c r="K46" s="17">
        <v>0.29849999999999999</v>
      </c>
      <c r="L46" s="17">
        <v>0.24890000000000001</v>
      </c>
      <c r="M46" s="17">
        <v>0.18279999999999999</v>
      </c>
      <c r="N46" s="18">
        <v>0.1298</v>
      </c>
    </row>
  </sheetData>
  <sheetProtection algorithmName="SHA-512" hashValue="PdLq3fa6HSZMPjs378u0RCDDBOiG3S72Dr6rfKw54lRAnOeAMBbzhy41tpXwgXl3hFDa3lxC92bQfVHPiruRyA==" saltValue="05Dw/6eTtpvM7GySTYD/xw==" spinCount="100000" sheet="1" objects="1" scenarios="1"/>
  <mergeCells count="3">
    <mergeCell ref="C4:N4"/>
    <mergeCell ref="B4:B5"/>
    <mergeCell ref="B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dima0</dc:creator>
  <cp:lastModifiedBy>Павел</cp:lastModifiedBy>
  <dcterms:created xsi:type="dcterms:W3CDTF">2020-02-19T11:38:51Z</dcterms:created>
  <dcterms:modified xsi:type="dcterms:W3CDTF">2020-03-05T06:39:49Z</dcterms:modified>
</cp:coreProperties>
</file>